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risnik\Documents\2024\PROGRAM 2024\"/>
    </mc:Choice>
  </mc:AlternateContent>
  <bookViews>
    <workbookView xWindow="0" yWindow="0" windowWidth="15360" windowHeight="7650"/>
  </bookViews>
  <sheets>
    <sheet name="prijave" sheetId="2" r:id="rId1"/>
    <sheet name="List1" sheetId="4" r:id="rId2"/>
    <sheet name="Banka" sheetId="3" r:id="rId3"/>
    <sheet name="Sjedište" sheetId="1" r:id="rId4"/>
    <sheet name="List1 (2)" sheetId="5" r:id="rId5"/>
  </sheets>
  <definedNames>
    <definedName name="_xlnm._FilterDatabase" localSheetId="0" hidden="1">prijave!$A$6:$T$23</definedName>
    <definedName name="_xlnm.Print_Titles" localSheetId="0">prijave!$A:$B,prijave!$8:$8</definedName>
    <definedName name="_xlnm.Print_Area" localSheetId="0">prijave!$A$1:$Y$34</definedName>
    <definedName name="Sjedište" localSheetId="3">Sjedište!$A$2:$A$7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W33" i="2"/>
  <c r="U33" i="2"/>
  <c r="V33" i="2" s="1"/>
  <c r="D33" i="2"/>
  <c r="U32" i="2"/>
  <c r="W32" i="2" s="1"/>
  <c r="D32" i="2"/>
  <c r="U31" i="2"/>
  <c r="W31" i="2" s="1"/>
  <c r="D31" i="2"/>
  <c r="U30" i="2"/>
  <c r="W30" i="2" s="1"/>
  <c r="D30" i="2"/>
  <c r="W29" i="2"/>
  <c r="U29" i="2"/>
  <c r="V29" i="2" s="1"/>
  <c r="D29" i="2"/>
  <c r="W28" i="2"/>
  <c r="U28" i="2"/>
  <c r="V28" i="2" s="1"/>
  <c r="D28" i="2"/>
  <c r="T23" i="2"/>
  <c r="T22" i="2"/>
  <c r="T21" i="2"/>
  <c r="W19" i="2"/>
  <c r="T19" i="2"/>
  <c r="U19" i="2" s="1"/>
  <c r="V19" i="2" s="1"/>
  <c r="T18" i="2"/>
  <c r="T17" i="2"/>
  <c r="T15" i="2"/>
  <c r="T13" i="2"/>
  <c r="T12" i="2"/>
  <c r="V32" i="2" l="1"/>
  <c r="X32" i="2" s="1"/>
  <c r="X28" i="2"/>
  <c r="V30" i="2"/>
  <c r="X30" i="2" s="1"/>
  <c r="V31" i="2"/>
  <c r="X31" i="2" s="1"/>
  <c r="X33" i="2"/>
  <c r="X29" i="2"/>
  <c r="X19" i="2"/>
  <c r="T9" i="2"/>
  <c r="U13" i="2" l="1"/>
  <c r="U9" i="2" l="1"/>
  <c r="D17" i="5" l="1"/>
  <c r="D9" i="5"/>
  <c r="D7" i="5"/>
  <c r="D6" i="5"/>
  <c r="D23" i="5"/>
  <c r="D15" i="5"/>
  <c r="D22" i="5"/>
  <c r="D14" i="5"/>
  <c r="U23" i="2" l="1"/>
  <c r="V23" i="2" s="1"/>
  <c r="U22" i="2"/>
  <c r="W22" i="2" s="1"/>
  <c r="U21" i="2"/>
  <c r="W21" i="2" s="1"/>
  <c r="U20" i="2"/>
  <c r="W20" i="2" s="1"/>
  <c r="U18" i="2"/>
  <c r="V18" i="2" s="1"/>
  <c r="U17" i="2"/>
  <c r="W17" i="2" s="1"/>
  <c r="U16" i="2"/>
  <c r="W16" i="2" s="1"/>
  <c r="U15" i="2"/>
  <c r="V15" i="2" s="1"/>
  <c r="U14" i="2"/>
  <c r="W14" i="2" s="1"/>
  <c r="V13" i="2"/>
  <c r="U12" i="2"/>
  <c r="V12" i="2" s="1"/>
  <c r="U11" i="2"/>
  <c r="V11" i="2" s="1"/>
  <c r="U10" i="2"/>
  <c r="V10" i="2" s="1"/>
  <c r="D23" i="2"/>
  <c r="D22" i="2"/>
  <c r="D21" i="2"/>
  <c r="D20" i="2"/>
  <c r="D19" i="2"/>
  <c r="D18" i="2"/>
  <c r="D17" i="2"/>
  <c r="D16" i="2"/>
  <c r="D15" i="2"/>
  <c r="D13" i="2"/>
  <c r="D12" i="2"/>
  <c r="D11" i="2"/>
  <c r="D10" i="2"/>
  <c r="D19" i="5"/>
  <c r="D18" i="5"/>
  <c r="D11" i="5"/>
  <c r="D10" i="5"/>
  <c r="D21" i="5"/>
  <c r="D13" i="5"/>
  <c r="D5" i="5"/>
  <c r="W23" i="2" l="1"/>
  <c r="X23" i="2" s="1"/>
  <c r="W18" i="2"/>
  <c r="X18" i="2" s="1"/>
  <c r="V14" i="2"/>
  <c r="X14" i="2" s="1"/>
  <c r="V16" i="2"/>
  <c r="X16" i="2" s="1"/>
  <c r="V20" i="2"/>
  <c r="X20" i="2" s="1"/>
  <c r="W10" i="2"/>
  <c r="X10" i="2" s="1"/>
  <c r="V21" i="2"/>
  <c r="X21" i="2" s="1"/>
  <c r="W11" i="2"/>
  <c r="X11" i="2" s="1"/>
  <c r="W12" i="2"/>
  <c r="X12" i="2" s="1"/>
  <c r="V17" i="2"/>
  <c r="X17" i="2" s="1"/>
  <c r="V22" i="2"/>
  <c r="X22" i="2" s="1"/>
  <c r="W13" i="2"/>
  <c r="X13" i="2" s="1"/>
  <c r="W15" i="2"/>
  <c r="D9" i="2"/>
  <c r="W9" i="2" l="1"/>
  <c r="V9" i="2"/>
  <c r="X9" i="2" l="1"/>
  <c r="X24" i="2" s="1"/>
</calcChain>
</file>

<file path=xl/sharedStrings.xml><?xml version="1.0" encoding="utf-8"?>
<sst xmlns="http://schemas.openxmlformats.org/spreadsheetml/2006/main" count="394" uniqueCount="76">
  <si>
    <t>RB</t>
  </si>
  <si>
    <t>Naziv podnositelja prijave</t>
  </si>
  <si>
    <t>Šifra</t>
  </si>
  <si>
    <t>Sjedište</t>
  </si>
  <si>
    <t>Šifra i naziv djelatnosti</t>
  </si>
  <si>
    <t>Livno</t>
  </si>
  <si>
    <t>Tomislavgrad</t>
  </si>
  <si>
    <t>Kupres</t>
  </si>
  <si>
    <t>Glamoč</t>
  </si>
  <si>
    <t>Bosansko Grahovo</t>
  </si>
  <si>
    <t>Drvar</t>
  </si>
  <si>
    <t>Addiko</t>
  </si>
  <si>
    <t>Raiffeisen</t>
  </si>
  <si>
    <t>IntesaSanpaolo</t>
  </si>
  <si>
    <t>Unicredit</t>
  </si>
  <si>
    <t>Izjava o de minimis potporama</t>
  </si>
  <si>
    <t xml:space="preserve">Potvrda od UIO                                                </t>
  </si>
  <si>
    <t xml:space="preserve">Potvrda da nije pod stečajem </t>
  </si>
  <si>
    <t xml:space="preserve">Potvrda da se ne vodi kazneni postupak                                        </t>
  </si>
  <si>
    <t xml:space="preserve">Izjava da nije bilo promjena u strukturi vlasništva                          </t>
  </si>
  <si>
    <t xml:space="preserve">Rodni list vlasnika poduzeća                                       </t>
  </si>
  <si>
    <t xml:space="preserve">Izvod sa banke                                                                   </t>
  </si>
  <si>
    <t>Iznos fakture</t>
  </si>
  <si>
    <t>da</t>
  </si>
  <si>
    <t>50 % fakture u rasponu od 1.500 KM do 15.000 KM</t>
  </si>
  <si>
    <t>Vlasnik/suvlasnik žena</t>
  </si>
  <si>
    <t>IZNOS POTPORE</t>
  </si>
  <si>
    <t>ne</t>
  </si>
  <si>
    <t>Uvjerenje iz evidencije za prekršaje</t>
  </si>
  <si>
    <t>Ako je iz nerazvijenih opština do 70% fakture ili max iznos 16.000 KM</t>
  </si>
  <si>
    <t>Ako je žena vlasnika ili ako je vlasnik do 35 godina starosti do 80% fakture ili max iznos 17.000 KM</t>
  </si>
  <si>
    <t>Meliora d.o.o.</t>
  </si>
  <si>
    <t>Lumix d.o.o.</t>
  </si>
  <si>
    <t>Kecman d.o.o.</t>
  </si>
  <si>
    <t>MG Line d.o.o.</t>
  </si>
  <si>
    <t>Brešić d.o.o.</t>
  </si>
  <si>
    <t>B&amp;M Trans d.o.o.</t>
  </si>
  <si>
    <t>Alpina d.o.o.</t>
  </si>
  <si>
    <t>Dami milk d.o.o.</t>
  </si>
  <si>
    <t>Salvia d.o.o.</t>
  </si>
  <si>
    <t xml:space="preserve">Perkan d.o.o. </t>
  </si>
  <si>
    <t>Jami d.o.o.</t>
  </si>
  <si>
    <t>D.I.M. d.o.o.</t>
  </si>
  <si>
    <t>Poljani d.o.o.</t>
  </si>
  <si>
    <t>Mali Galečić d.o.o.</t>
  </si>
  <si>
    <t>Šujica-drvo d.o.o.</t>
  </si>
  <si>
    <t>CER PAK d.o.o.</t>
  </si>
  <si>
    <t>Drvo promet d.o.o.</t>
  </si>
  <si>
    <t>LB d.o.o.</t>
  </si>
  <si>
    <t>Wood art d.o.o.</t>
  </si>
  <si>
    <t>Pavić d.o.o.</t>
  </si>
  <si>
    <t>Bartulović d.o.o.</t>
  </si>
  <si>
    <t xml:space="preserve">Bilanca uspjeha za 2023.  </t>
  </si>
  <si>
    <t>Obavijest o razvrstavanju iz Ureda za statistiku</t>
  </si>
  <si>
    <t>Potvrda o izmirenim doprinosima sa listom zaposlenih</t>
  </si>
  <si>
    <t xml:space="preserve">Aktuelni izvod iz sudskog registra / 100 % u privatnom vlasništvu                                        </t>
  </si>
  <si>
    <t>Odluka Komisije</t>
  </si>
  <si>
    <t>Bartolović d.o.o.</t>
  </si>
  <si>
    <t>Prihvaćena prijava.</t>
  </si>
  <si>
    <t>Prijava prihvaćena.</t>
  </si>
  <si>
    <t xml:space="preserve">Ovjerena fotokopija fakturaa / prevod ino fakturaa             </t>
  </si>
  <si>
    <t>Prijava prihvaćena samo za fakture broj: 02-0-77/23, 02-0-328/23, 02-0-659/23, FPAR116072023. Fakture broj: 144/01/1, 209/01/1, 119/0 i 02-0-1017/23 su odbijeni jer su iznosi na fakturama niži od 3.000 KM.</t>
  </si>
  <si>
    <t>Prijava prihvaćena samo za faktura broj: 60. Ugovor broj 13155 nije prihvaćen jer se Programom tražila faktura sa fiskalnim računom.</t>
  </si>
  <si>
    <t>Prijava prihvaćena samo za fakturu broj 26/24. Fakture broj: GP-2167/24, VP-2543/24 , 120/01/1, 97/01/1 su odbijene zbog iznosa faktura nižih od 3.000 KM. Faktura broj 22/01/1 i izvod broj 89 se ne mogu povezati (na izvodu je samo navedeno upl rč). Za faktura broj 04/24 nije priložena ovjerena fotokopija fiskalnog računa. Za fakture broj: 026, 013 i 049 nije priložena specifikacija iz koje bi se moglo utvrditi o kojoj opremi je riječ, te se ni priloženi izvodi ne mogu povezati sa fakturama.</t>
  </si>
  <si>
    <t>Prijava prihvaćena samo za fakturu broj: 125-274. Faktura broj 125-371 je odbijena jer je iznos fakture niži od 3.000 KM, a faktura broj 65/23 ne uključuje opremu.</t>
  </si>
  <si>
    <t>Prijava prihvaćena za fakture broj: 00113i 53/23. Faktura broj 63/23 je odbijena jer je iznos niži od 3.000 KM.</t>
  </si>
  <si>
    <t>Odbijena prijava. Fotokopije Obavijesti o razvrstavanju poslovnog subjekta iz Ureda za statistiku i Bilance uspjeha nisu ovjerene od strane nadležnog organa.</t>
  </si>
  <si>
    <t xml:space="preserve">Odbijena prijava. Nepotpuna dokumentacija, nije priložena Izjava de minimis.  </t>
  </si>
  <si>
    <t>Odbijene prijave:</t>
  </si>
  <si>
    <t>Odbijena prijava. Zaprimljena na protokol Vlade van roka, 16.12.2024.</t>
  </si>
  <si>
    <t>Preliminarna lista za Program podrške malim ulaganjima u Hercegbosanskoj županiji</t>
  </si>
  <si>
    <t>Odbijena prijava. Fotokopija fakture nije ovjerena od strane nadležnog organa.</t>
  </si>
  <si>
    <t>Odbijena prijava. Fotokopije faktura nisu ovjerene od strane nadležnog organa.</t>
  </si>
  <si>
    <t>18.12.2024.</t>
  </si>
  <si>
    <t>Odbijena prijava. Dostavljene fakture nisu prevedene od ovlaštenog sudskog tumača.</t>
  </si>
  <si>
    <t>Prihvaćene prijave: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</si>
</sst>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00B0F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wrapText="1"/>
    </xf>
    <xf numFmtId="9" fontId="0" fillId="0" borderId="0" xfId="0" applyNumberFormat="1"/>
    <xf numFmtId="4" fontId="6" fillId="0" borderId="0" xfId="0" applyNumberFormat="1" applyFont="1"/>
    <xf numFmtId="9" fontId="6" fillId="0" borderId="0" xfId="0" applyNumberFormat="1" applyFont="1"/>
    <xf numFmtId="4" fontId="0" fillId="0" borderId="1" xfId="0" applyNumberFormat="1" applyBorder="1"/>
    <xf numFmtId="9" fontId="0" fillId="0" borderId="1" xfId="0" applyNumberFormat="1" applyBorder="1"/>
    <xf numFmtId="4" fontId="0" fillId="0" borderId="0" xfId="0" applyNumberFormat="1" applyBorder="1"/>
    <xf numFmtId="9" fontId="0" fillId="0" borderId="0" xfId="0" applyNumberFormat="1" applyBorder="1"/>
    <xf numFmtId="0" fontId="7" fillId="0" borderId="0" xfId="0" applyFont="1"/>
    <xf numFmtId="0" fontId="3" fillId="0" borderId="0" xfId="0" applyFont="1"/>
    <xf numFmtId="0" fontId="7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right"/>
    </xf>
    <xf numFmtId="4" fontId="7" fillId="0" borderId="0" xfId="0" applyNumberFormat="1" applyFont="1" applyAlignment="1">
      <alignment horizontal="right"/>
    </xf>
    <xf numFmtId="4" fontId="7" fillId="0" borderId="0" xfId="0" applyNumberFormat="1" applyFont="1"/>
    <xf numFmtId="0" fontId="7" fillId="0" borderId="0" xfId="0" applyFont="1" applyAlignment="1">
      <alignment horizontal="justify" vertical="center"/>
    </xf>
    <xf numFmtId="9" fontId="7" fillId="0" borderId="0" xfId="0" applyNumberFormat="1" applyFont="1"/>
    <xf numFmtId="4" fontId="7" fillId="0" borderId="0" xfId="0" applyNumberFormat="1" applyFont="1" applyFill="1"/>
    <xf numFmtId="4" fontId="7" fillId="0" borderId="0" xfId="0" applyNumberFormat="1" applyFont="1" applyFill="1" applyAlignment="1">
      <alignment horizontal="right"/>
    </xf>
    <xf numFmtId="4" fontId="7" fillId="0" borderId="0" xfId="0" applyNumberFormat="1" applyFont="1" applyAlignment="1">
      <alignment horizontal="justify" vertical="center"/>
    </xf>
    <xf numFmtId="4" fontId="7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textRotation="90" wrapText="1"/>
    </xf>
    <xf numFmtId="0" fontId="8" fillId="0" borderId="7" xfId="0" applyFont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0" fontId="8" fillId="0" borderId="7" xfId="0" applyFont="1" applyFill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8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9" xfId="0" applyNumberFormat="1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4"/>
  <sheetViews>
    <sheetView tabSelected="1" zoomScale="150" zoomScaleNormal="150" workbookViewId="0">
      <pane xSplit="2" ySplit="8" topLeftCell="C24" activePane="bottomRight" state="frozen"/>
      <selection pane="topRight" activeCell="D1" sqref="D1"/>
      <selection pane="bottomLeft" activeCell="A8" sqref="A8"/>
      <selection pane="bottomRight" activeCell="E28" sqref="E28"/>
    </sheetView>
  </sheetViews>
  <sheetFormatPr defaultRowHeight="15.75" x14ac:dyDescent="0.25"/>
  <cols>
    <col min="1" max="1" width="3.42578125" style="19" customWidth="1"/>
    <col min="2" max="2" width="20" style="21" customWidth="1"/>
    <col min="3" max="3" width="5" style="2" customWidth="1"/>
    <col min="4" max="4" width="56.28515625" style="45" customWidth="1"/>
    <col min="5" max="5" width="10.5703125" style="11" customWidth="1"/>
    <col min="6" max="7" width="3.140625" style="24" hidden="1" customWidth="1"/>
    <col min="8" max="8" width="2.140625" style="24" hidden="1" customWidth="1"/>
    <col min="9" max="9" width="3.140625" style="24" hidden="1" customWidth="1"/>
    <col min="10" max="11" width="2.28515625" style="24" hidden="1" customWidth="1"/>
    <col min="12" max="12" width="3.42578125" style="19" hidden="1" customWidth="1"/>
    <col min="13" max="13" width="2.28515625" style="19" hidden="1" customWidth="1"/>
    <col min="14" max="14" width="2.7109375" style="19" hidden="1" customWidth="1"/>
    <col min="15" max="15" width="3.85546875" style="19" hidden="1" customWidth="1"/>
    <col min="16" max="17" width="2.5703125" style="25" hidden="1" customWidth="1"/>
    <col min="18" max="18" width="3.28515625" style="19" hidden="1" customWidth="1"/>
    <col min="19" max="19" width="2.28515625" style="19" hidden="1" customWidth="1"/>
    <col min="20" max="20" width="9.28515625" style="26" hidden="1" customWidth="1"/>
    <col min="21" max="21" width="12.140625" style="27" hidden="1" customWidth="1"/>
    <col min="22" max="23" width="10.85546875" style="19" hidden="1" customWidth="1"/>
    <col min="24" max="24" width="11" style="26" customWidth="1"/>
    <col min="25" max="25" width="119" style="29" customWidth="1"/>
    <col min="27" max="27" width="10.42578125" customWidth="1"/>
  </cols>
  <sheetData>
    <row r="1" spans="1:25" x14ac:dyDescent="0.25">
      <c r="A1" s="7" t="s">
        <v>70</v>
      </c>
      <c r="C1" s="1"/>
      <c r="W1" s="28"/>
      <c r="X1" s="27"/>
    </row>
    <row r="2" spans="1:25" x14ac:dyDescent="0.25">
      <c r="A2" s="7" t="s">
        <v>73</v>
      </c>
      <c r="C2" s="1"/>
      <c r="V2" s="30"/>
      <c r="W2" s="31"/>
      <c r="X2" s="32"/>
      <c r="Y2" s="33"/>
    </row>
    <row r="3" spans="1:25" x14ac:dyDescent="0.25">
      <c r="A3" s="7"/>
      <c r="C3" s="1"/>
      <c r="V3" s="30"/>
      <c r="W3" s="31"/>
      <c r="X3" s="32"/>
      <c r="Y3" s="33"/>
    </row>
    <row r="4" spans="1:25" x14ac:dyDescent="0.25">
      <c r="A4" s="7" t="s">
        <v>75</v>
      </c>
      <c r="C4" s="1"/>
      <c r="V4" s="30"/>
      <c r="W4" s="31"/>
      <c r="X4" s="32"/>
      <c r="Y4" s="33"/>
    </row>
    <row r="5" spans="1:25" ht="15" customHeight="1" thickBot="1" x14ac:dyDescent="0.3">
      <c r="A5" s="8"/>
      <c r="C5" s="1"/>
    </row>
    <row r="6" spans="1:25" ht="15.75" hidden="1" customHeight="1" thickBot="1" x14ac:dyDescent="0.3">
      <c r="B6" s="64"/>
      <c r="C6" s="65"/>
      <c r="D6" s="65"/>
      <c r="E6" s="65"/>
    </row>
    <row r="7" spans="1:25" ht="15" customHeight="1" x14ac:dyDescent="0.25">
      <c r="A7" s="48" t="s">
        <v>0</v>
      </c>
      <c r="B7" s="50" t="s">
        <v>1</v>
      </c>
      <c r="C7" s="52" t="s">
        <v>2</v>
      </c>
      <c r="D7" s="54" t="s">
        <v>4</v>
      </c>
      <c r="E7" s="54" t="s">
        <v>3</v>
      </c>
      <c r="F7" s="56" t="s">
        <v>55</v>
      </c>
      <c r="G7" s="56" t="s">
        <v>53</v>
      </c>
      <c r="H7" s="56" t="s">
        <v>52</v>
      </c>
      <c r="I7" s="56" t="s">
        <v>54</v>
      </c>
      <c r="J7" s="56" t="s">
        <v>16</v>
      </c>
      <c r="K7" s="56" t="s">
        <v>17</v>
      </c>
      <c r="L7" s="56" t="s">
        <v>18</v>
      </c>
      <c r="M7" s="56" t="s">
        <v>28</v>
      </c>
      <c r="N7" s="56" t="s">
        <v>15</v>
      </c>
      <c r="O7" s="56" t="s">
        <v>19</v>
      </c>
      <c r="P7" s="58" t="s">
        <v>20</v>
      </c>
      <c r="Q7" s="58" t="s">
        <v>25</v>
      </c>
      <c r="R7" s="56" t="s">
        <v>60</v>
      </c>
      <c r="S7" s="56" t="s">
        <v>21</v>
      </c>
      <c r="T7" s="68" t="s">
        <v>22</v>
      </c>
      <c r="U7" s="66" t="s">
        <v>24</v>
      </c>
      <c r="V7" s="70" t="s">
        <v>29</v>
      </c>
      <c r="W7" s="46" t="s">
        <v>30</v>
      </c>
      <c r="X7" s="62" t="s">
        <v>26</v>
      </c>
      <c r="Y7" s="60" t="s">
        <v>56</v>
      </c>
    </row>
    <row r="8" spans="1:25" ht="24" customHeight="1" thickBot="1" x14ac:dyDescent="0.3">
      <c r="A8" s="49"/>
      <c r="B8" s="51"/>
      <c r="C8" s="53"/>
      <c r="D8" s="55"/>
      <c r="E8" s="55"/>
      <c r="F8" s="57"/>
      <c r="G8" s="57"/>
      <c r="H8" s="57"/>
      <c r="I8" s="57"/>
      <c r="J8" s="57"/>
      <c r="K8" s="57"/>
      <c r="L8" s="57"/>
      <c r="M8" s="57"/>
      <c r="N8" s="57"/>
      <c r="O8" s="57"/>
      <c r="P8" s="59"/>
      <c r="Q8" s="59"/>
      <c r="R8" s="57"/>
      <c r="S8" s="57"/>
      <c r="T8" s="69"/>
      <c r="U8" s="67"/>
      <c r="V8" s="71"/>
      <c r="W8" s="47"/>
      <c r="X8" s="63"/>
      <c r="Y8" s="61"/>
    </row>
    <row r="9" spans="1:25" s="5" customFormat="1" ht="30" customHeight="1" x14ac:dyDescent="0.25">
      <c r="A9" s="22">
        <v>1</v>
      </c>
      <c r="B9" s="23" t="s">
        <v>31</v>
      </c>
      <c r="C9" s="9">
        <v>11.05</v>
      </c>
      <c r="D9" s="44" t="str">
        <f>IF(C9&gt;17,"Šifra nije u Programu",IF(C9&gt;16,"C. Proizvodnja drva i proizvoda od drva i pluta, osim namještaja; proizvodnja predmeta od slame i pletarskih materijala",IF(C9&gt;15,"C. Proizvodnja kože i srodnih proizvoda",IF(C9&gt;14,"C. Proizvodnja odjeće",IF(C9&gt;13,"Šifra nije u Programu",IF(C9&gt;12,"Šifra nije u Programu",IF(C9&gt;11,"C. Proizvodnja pića",IF(C9&gt;10,"C. Proizvodnja prehrambenih proizvoda",IF(C9&lt;10,"Šifra nije u Programu")))))))))</f>
        <v>C. Proizvodnja pića</v>
      </c>
      <c r="E9" s="4" t="s">
        <v>5</v>
      </c>
      <c r="F9" s="22" t="s">
        <v>23</v>
      </c>
      <c r="G9" s="22" t="s">
        <v>23</v>
      </c>
      <c r="H9" s="22" t="s">
        <v>23</v>
      </c>
      <c r="I9" s="22" t="s">
        <v>23</v>
      </c>
      <c r="J9" s="22" t="s">
        <v>23</v>
      </c>
      <c r="K9" s="22" t="s">
        <v>23</v>
      </c>
      <c r="L9" s="34" t="s">
        <v>23</v>
      </c>
      <c r="M9" s="34" t="s">
        <v>23</v>
      </c>
      <c r="N9" s="34" t="s">
        <v>23</v>
      </c>
      <c r="O9" s="34" t="s">
        <v>23</v>
      </c>
      <c r="P9" s="35" t="s">
        <v>27</v>
      </c>
      <c r="Q9" s="35" t="s">
        <v>27</v>
      </c>
      <c r="R9" s="34" t="s">
        <v>23</v>
      </c>
      <c r="S9" s="34" t="s">
        <v>23</v>
      </c>
      <c r="T9" s="36">
        <f>(12810*1.95583)+(9500*1.95583)+(5770*1.95583)+(1650*1.95583)</f>
        <v>58146.825899999996</v>
      </c>
      <c r="U9" s="37">
        <f t="shared" ref="U9:U23" si="0">IF(T9&gt;200000,0,IF(T9&lt;3000,0,IF(T9&lt;=30000,T9/2,IF(T9&gt;30000,15000))))</f>
        <v>15000</v>
      </c>
      <c r="V9" s="38">
        <f t="shared" ref="V9:V23" si="1">IF(OR(E9="Drvar",E9="Glamoč",E9="Bosansko Grahovo"),IF(U9=0,0,IF(U9=15000,16000,IF(U9&lt;=11428.57,T9*70%,IF(U9&gt;11428.57,16000)))),IF(OR(E9="Livno",E9="Kupres",E9="Tomislavgrad"),IF(U9&gt;0,0,0)))</f>
        <v>0</v>
      </c>
      <c r="W9" s="38">
        <f>IF(AND(P9="ne",Q9="ne"),0,IF(OR(P9="Da",Q9="Da"),IF(U9=0,0,IF(U9=15000,17000,IF(U9&lt;=10625,T9*80%,IF(U9&gt;10625,17000))))))</f>
        <v>0</v>
      </c>
      <c r="X9" s="39">
        <f>IF(W9&gt;V9,W9,IF(V9&gt;U9,V9,U9))</f>
        <v>15000</v>
      </c>
      <c r="Y9" s="40" t="s">
        <v>58</v>
      </c>
    </row>
    <row r="10" spans="1:25" s="5" customFormat="1" ht="30" customHeight="1" x14ac:dyDescent="0.25">
      <c r="A10" s="22">
        <v>2</v>
      </c>
      <c r="B10" s="23" t="s">
        <v>33</v>
      </c>
      <c r="C10" s="9">
        <v>16.29</v>
      </c>
      <c r="D10" s="44" t="str">
        <f t="shared" ref="D10:D23" si="2">IF(C10&gt;17,"Šifra nije u Programu",IF(C10&gt;16,"C. Proizvodnja drva i proizvoda od drva i pluta, osim namještaja; proizvodnja predmeta od slame i pletarskih materijala",IF(C10&gt;15,"C. Proizvodnja kože i srodnih proizvoda",IF(C10&gt;14,"C. Proizvodnja odjeće",IF(C10&gt;13,"Šifra nije u Programu",IF(C10&gt;12,"Šifra nije u Programu",IF(C10&gt;11,"C. Proizvodnja pića",IF(C10&gt;10,"C. Proizvodnja prehrambenih proizvoda",IF(C10&lt;10,"Šifra nije u Programu")))))))))</f>
        <v>C. Proizvodnja drva i proizvoda od drva i pluta, osim namještaja; proizvodnja predmeta od slame i pletarskih materijala</v>
      </c>
      <c r="E10" s="4" t="s">
        <v>10</v>
      </c>
      <c r="F10" s="22" t="s">
        <v>23</v>
      </c>
      <c r="G10" s="22" t="s">
        <v>23</v>
      </c>
      <c r="H10" s="22" t="s">
        <v>23</v>
      </c>
      <c r="I10" s="22" t="s">
        <v>23</v>
      </c>
      <c r="J10" s="22" t="s">
        <v>23</v>
      </c>
      <c r="K10" s="22" t="s">
        <v>23</v>
      </c>
      <c r="L10" s="34" t="s">
        <v>23</v>
      </c>
      <c r="M10" s="34" t="s">
        <v>23</v>
      </c>
      <c r="N10" s="34" t="s">
        <v>23</v>
      </c>
      <c r="O10" s="34" t="s">
        <v>23</v>
      </c>
      <c r="P10" s="35" t="s">
        <v>27</v>
      </c>
      <c r="Q10" s="35" t="s">
        <v>27</v>
      </c>
      <c r="R10" s="34" t="s">
        <v>23</v>
      </c>
      <c r="S10" s="34" t="s">
        <v>23</v>
      </c>
      <c r="T10" s="36">
        <v>42000</v>
      </c>
      <c r="U10" s="37">
        <f t="shared" si="0"/>
        <v>15000</v>
      </c>
      <c r="V10" s="38">
        <f t="shared" si="1"/>
        <v>16000</v>
      </c>
      <c r="W10" s="38">
        <f t="shared" ref="W10:W23" si="3">IF(AND(P10="ne",Q10="ne"),0,IF(OR(P10="Da",Q10="Da"),IF(U10=0,0,IF(U10=15000,17000,IF(U10&lt;=10625,T10*80%,IF(U10&gt;10625,17000))))))</f>
        <v>0</v>
      </c>
      <c r="X10" s="39">
        <f t="shared" ref="X10:X23" si="4">IF(W10&gt;V10,W10,IF(V10&gt;U10,V10,U10))</f>
        <v>16000</v>
      </c>
      <c r="Y10" s="41" t="s">
        <v>58</v>
      </c>
    </row>
    <row r="11" spans="1:25" s="5" customFormat="1" ht="30" customHeight="1" x14ac:dyDescent="0.25">
      <c r="A11" s="22">
        <v>3</v>
      </c>
      <c r="B11" s="23" t="s">
        <v>34</v>
      </c>
      <c r="C11" s="3">
        <v>16.29</v>
      </c>
      <c r="D11" s="44" t="str">
        <f t="shared" si="2"/>
        <v>C. Proizvodnja drva i proizvoda od drva i pluta, osim namještaja; proizvodnja predmeta od slame i pletarskih materijala</v>
      </c>
      <c r="E11" s="4" t="s">
        <v>10</v>
      </c>
      <c r="F11" s="22" t="s">
        <v>23</v>
      </c>
      <c r="G11" s="22" t="s">
        <v>23</v>
      </c>
      <c r="H11" s="22" t="s">
        <v>23</v>
      </c>
      <c r="I11" s="22" t="s">
        <v>23</v>
      </c>
      <c r="J11" s="22" t="s">
        <v>23</v>
      </c>
      <c r="K11" s="22" t="s">
        <v>23</v>
      </c>
      <c r="L11" s="34" t="s">
        <v>23</v>
      </c>
      <c r="M11" s="34" t="s">
        <v>23</v>
      </c>
      <c r="N11" s="34" t="s">
        <v>23</v>
      </c>
      <c r="O11" s="34" t="s">
        <v>23</v>
      </c>
      <c r="P11" s="35" t="s">
        <v>27</v>
      </c>
      <c r="Q11" s="35" t="s">
        <v>23</v>
      </c>
      <c r="R11" s="34" t="s">
        <v>23</v>
      </c>
      <c r="S11" s="34" t="s">
        <v>23</v>
      </c>
      <c r="T11" s="36">
        <v>14200</v>
      </c>
      <c r="U11" s="37">
        <f t="shared" si="0"/>
        <v>7100</v>
      </c>
      <c r="V11" s="38">
        <f t="shared" si="1"/>
        <v>9940</v>
      </c>
      <c r="W11" s="38">
        <f t="shared" si="3"/>
        <v>11360</v>
      </c>
      <c r="X11" s="39">
        <f t="shared" si="4"/>
        <v>11360</v>
      </c>
      <c r="Y11" s="41" t="s">
        <v>58</v>
      </c>
    </row>
    <row r="12" spans="1:25" s="5" customFormat="1" ht="30" customHeight="1" x14ac:dyDescent="0.25">
      <c r="A12" s="22">
        <v>4</v>
      </c>
      <c r="B12" s="23" t="s">
        <v>35</v>
      </c>
      <c r="C12" s="9">
        <v>16.100000000000001</v>
      </c>
      <c r="D12" s="44" t="str">
        <f t="shared" si="2"/>
        <v>C. Proizvodnja drva i proizvoda od drva i pluta, osim namještaja; proizvodnja predmeta od slame i pletarskih materijala</v>
      </c>
      <c r="E12" s="4" t="s">
        <v>5</v>
      </c>
      <c r="F12" s="22" t="s">
        <v>23</v>
      </c>
      <c r="G12" s="22" t="s">
        <v>23</v>
      </c>
      <c r="H12" s="22" t="s">
        <v>23</v>
      </c>
      <c r="I12" s="22" t="s">
        <v>23</v>
      </c>
      <c r="J12" s="22" t="s">
        <v>23</v>
      </c>
      <c r="K12" s="22" t="s">
        <v>23</v>
      </c>
      <c r="L12" s="34" t="s">
        <v>23</v>
      </c>
      <c r="M12" s="34" t="s">
        <v>23</v>
      </c>
      <c r="N12" s="34" t="s">
        <v>23</v>
      </c>
      <c r="O12" s="34" t="s">
        <v>23</v>
      </c>
      <c r="P12" s="35" t="s">
        <v>27</v>
      </c>
      <c r="Q12" s="35" t="s">
        <v>27</v>
      </c>
      <c r="R12" s="34" t="s">
        <v>23</v>
      </c>
      <c r="S12" s="34" t="s">
        <v>23</v>
      </c>
      <c r="T12" s="36">
        <f>3812.73+4448.45+3812.73+3833.47+9779.15</f>
        <v>25686.53</v>
      </c>
      <c r="U12" s="37">
        <f t="shared" si="0"/>
        <v>12843.264999999999</v>
      </c>
      <c r="V12" s="38">
        <f t="shared" si="1"/>
        <v>0</v>
      </c>
      <c r="W12" s="38">
        <f t="shared" si="3"/>
        <v>0</v>
      </c>
      <c r="X12" s="39">
        <f t="shared" si="4"/>
        <v>12843.264999999999</v>
      </c>
      <c r="Y12" s="40" t="s">
        <v>61</v>
      </c>
    </row>
    <row r="13" spans="1:25" s="5" customFormat="1" ht="30" customHeight="1" x14ac:dyDescent="0.25">
      <c r="A13" s="22">
        <v>5</v>
      </c>
      <c r="B13" s="23" t="s">
        <v>36</v>
      </c>
      <c r="C13" s="9">
        <v>16.29</v>
      </c>
      <c r="D13" s="44" t="str">
        <f t="shared" si="2"/>
        <v>C. Proizvodnja drva i proizvoda od drva i pluta, osim namještaja; proizvodnja predmeta od slame i pletarskih materijala</v>
      </c>
      <c r="E13" s="4" t="s">
        <v>10</v>
      </c>
      <c r="F13" s="22" t="s">
        <v>23</v>
      </c>
      <c r="G13" s="22" t="s">
        <v>23</v>
      </c>
      <c r="H13" s="22" t="s">
        <v>23</v>
      </c>
      <c r="I13" s="22" t="s">
        <v>23</v>
      </c>
      <c r="J13" s="22" t="s">
        <v>23</v>
      </c>
      <c r="K13" s="22" t="s">
        <v>23</v>
      </c>
      <c r="L13" s="34" t="s">
        <v>23</v>
      </c>
      <c r="M13" s="34" t="s">
        <v>23</v>
      </c>
      <c r="N13" s="42" t="s">
        <v>23</v>
      </c>
      <c r="O13" s="34" t="s">
        <v>23</v>
      </c>
      <c r="P13" s="35" t="s">
        <v>23</v>
      </c>
      <c r="Q13" s="35" t="s">
        <v>27</v>
      </c>
      <c r="R13" s="34" t="s">
        <v>23</v>
      </c>
      <c r="S13" s="34" t="s">
        <v>23</v>
      </c>
      <c r="T13" s="36">
        <f>11000+5098.29+6500+12837.61+6500</f>
        <v>41935.9</v>
      </c>
      <c r="U13" s="37">
        <f t="shared" si="0"/>
        <v>15000</v>
      </c>
      <c r="V13" s="38">
        <f t="shared" si="1"/>
        <v>16000</v>
      </c>
      <c r="W13" s="38">
        <f t="shared" si="3"/>
        <v>17000</v>
      </c>
      <c r="X13" s="39">
        <f t="shared" si="4"/>
        <v>17000</v>
      </c>
      <c r="Y13" s="40" t="s">
        <v>59</v>
      </c>
    </row>
    <row r="14" spans="1:25" s="5" customFormat="1" ht="30" customHeight="1" x14ac:dyDescent="0.25">
      <c r="A14" s="22">
        <v>6</v>
      </c>
      <c r="B14" s="23" t="s">
        <v>46</v>
      </c>
      <c r="C14" s="9">
        <v>16.29</v>
      </c>
      <c r="D14" s="44" t="str">
        <f t="shared" si="2"/>
        <v>C. Proizvodnja drva i proizvoda od drva i pluta, osim namještaja; proizvodnja predmeta od slame i pletarskih materijala</v>
      </c>
      <c r="E14" s="4" t="s">
        <v>10</v>
      </c>
      <c r="F14" s="22" t="s">
        <v>23</v>
      </c>
      <c r="G14" s="22" t="s">
        <v>23</v>
      </c>
      <c r="H14" s="22" t="s">
        <v>23</v>
      </c>
      <c r="I14" s="22" t="s">
        <v>23</v>
      </c>
      <c r="J14" s="22" t="s">
        <v>23</v>
      </c>
      <c r="K14" s="22" t="s">
        <v>23</v>
      </c>
      <c r="L14" s="34" t="s">
        <v>23</v>
      </c>
      <c r="M14" s="34" t="s">
        <v>23</v>
      </c>
      <c r="N14" s="34" t="s">
        <v>23</v>
      </c>
      <c r="O14" s="34" t="s">
        <v>23</v>
      </c>
      <c r="P14" s="35" t="s">
        <v>27</v>
      </c>
      <c r="Q14" s="35" t="s">
        <v>27</v>
      </c>
      <c r="R14" s="34" t="s">
        <v>23</v>
      </c>
      <c r="S14" s="34" t="s">
        <v>23</v>
      </c>
      <c r="T14" s="36">
        <v>6500</v>
      </c>
      <c r="U14" s="37">
        <f t="shared" si="0"/>
        <v>3250</v>
      </c>
      <c r="V14" s="38">
        <f t="shared" si="1"/>
        <v>4550</v>
      </c>
      <c r="W14" s="38">
        <f t="shared" si="3"/>
        <v>0</v>
      </c>
      <c r="X14" s="39">
        <f t="shared" si="4"/>
        <v>4550</v>
      </c>
      <c r="Y14" s="40" t="s">
        <v>62</v>
      </c>
    </row>
    <row r="15" spans="1:25" s="5" customFormat="1" ht="60.75" customHeight="1" x14ac:dyDescent="0.25">
      <c r="A15" s="22">
        <v>7</v>
      </c>
      <c r="B15" s="23" t="s">
        <v>37</v>
      </c>
      <c r="C15" s="9">
        <v>16.100000000000001</v>
      </c>
      <c r="D15" s="44" t="str">
        <f t="shared" si="2"/>
        <v>C. Proizvodnja drva i proizvoda od drva i pluta, osim namještaja; proizvodnja predmeta od slame i pletarskih materijala</v>
      </c>
      <c r="E15" s="4" t="s">
        <v>8</v>
      </c>
      <c r="F15" s="22" t="s">
        <v>23</v>
      </c>
      <c r="G15" s="22" t="s">
        <v>23</v>
      </c>
      <c r="H15" s="22" t="s">
        <v>23</v>
      </c>
      <c r="I15" s="22" t="s">
        <v>23</v>
      </c>
      <c r="J15" s="22" t="s">
        <v>23</v>
      </c>
      <c r="K15" s="22" t="s">
        <v>23</v>
      </c>
      <c r="L15" s="34" t="s">
        <v>23</v>
      </c>
      <c r="M15" s="34" t="s">
        <v>23</v>
      </c>
      <c r="N15" s="34" t="s">
        <v>23</v>
      </c>
      <c r="O15" s="34" t="s">
        <v>23</v>
      </c>
      <c r="P15" s="35" t="s">
        <v>27</v>
      </c>
      <c r="Q15" s="35" t="s">
        <v>27</v>
      </c>
      <c r="R15" s="34"/>
      <c r="S15" s="34"/>
      <c r="T15" s="36">
        <f>8278.97+11965.8</f>
        <v>20244.769999999997</v>
      </c>
      <c r="U15" s="37">
        <f t="shared" si="0"/>
        <v>10122.384999999998</v>
      </c>
      <c r="V15" s="38">
        <f t="shared" si="1"/>
        <v>14171.338999999996</v>
      </c>
      <c r="W15" s="38">
        <f t="shared" si="3"/>
        <v>0</v>
      </c>
      <c r="X15" s="39">
        <v>16000</v>
      </c>
      <c r="Y15" s="41" t="s">
        <v>63</v>
      </c>
    </row>
    <row r="16" spans="1:25" s="5" customFormat="1" ht="30" customHeight="1" x14ac:dyDescent="0.25">
      <c r="A16" s="22">
        <v>8</v>
      </c>
      <c r="B16" s="23" t="s">
        <v>38</v>
      </c>
      <c r="C16" s="9">
        <v>10.51</v>
      </c>
      <c r="D16" s="44" t="str">
        <f t="shared" si="2"/>
        <v>C. Proizvodnja prehrambenih proizvoda</v>
      </c>
      <c r="E16" s="4" t="s">
        <v>9</v>
      </c>
      <c r="F16" s="22" t="s">
        <v>23</v>
      </c>
      <c r="G16" s="22" t="s">
        <v>23</v>
      </c>
      <c r="H16" s="22" t="s">
        <v>23</v>
      </c>
      <c r="I16" s="22" t="s">
        <v>23</v>
      </c>
      <c r="J16" s="22" t="s">
        <v>23</v>
      </c>
      <c r="K16" s="22" t="s">
        <v>23</v>
      </c>
      <c r="L16" s="34" t="s">
        <v>23</v>
      </c>
      <c r="M16" s="34" t="s">
        <v>23</v>
      </c>
      <c r="N16" s="34" t="s">
        <v>23</v>
      </c>
      <c r="O16" s="34" t="s">
        <v>23</v>
      </c>
      <c r="P16" s="35" t="s">
        <v>27</v>
      </c>
      <c r="Q16" s="35" t="s">
        <v>27</v>
      </c>
      <c r="R16" s="34" t="s">
        <v>23</v>
      </c>
      <c r="S16" s="34" t="s">
        <v>23</v>
      </c>
      <c r="T16" s="36">
        <v>8370</v>
      </c>
      <c r="U16" s="37">
        <f t="shared" si="0"/>
        <v>4185</v>
      </c>
      <c r="V16" s="38">
        <f t="shared" si="1"/>
        <v>5859</v>
      </c>
      <c r="W16" s="38">
        <f t="shared" si="3"/>
        <v>0</v>
      </c>
      <c r="X16" s="39">
        <f t="shared" si="4"/>
        <v>5859</v>
      </c>
      <c r="Y16" s="40" t="s">
        <v>64</v>
      </c>
    </row>
    <row r="17" spans="1:25" s="5" customFormat="1" ht="30" customHeight="1" x14ac:dyDescent="0.25">
      <c r="A17" s="22">
        <v>9</v>
      </c>
      <c r="B17" s="23" t="s">
        <v>40</v>
      </c>
      <c r="C17" s="9">
        <v>10.51</v>
      </c>
      <c r="D17" s="44" t="str">
        <f t="shared" si="2"/>
        <v>C. Proizvodnja prehrambenih proizvoda</v>
      </c>
      <c r="E17" s="4" t="s">
        <v>7</v>
      </c>
      <c r="F17" s="22" t="s">
        <v>23</v>
      </c>
      <c r="G17" s="22" t="s">
        <v>23</v>
      </c>
      <c r="H17" s="22" t="s">
        <v>23</v>
      </c>
      <c r="I17" s="22" t="s">
        <v>23</v>
      </c>
      <c r="J17" s="22" t="s">
        <v>23</v>
      </c>
      <c r="K17" s="22" t="s">
        <v>23</v>
      </c>
      <c r="L17" s="34" t="s">
        <v>23</v>
      </c>
      <c r="M17" s="34" t="s">
        <v>23</v>
      </c>
      <c r="N17" s="34" t="s">
        <v>23</v>
      </c>
      <c r="O17" s="34" t="s">
        <v>23</v>
      </c>
      <c r="P17" s="35" t="s">
        <v>27</v>
      </c>
      <c r="Q17" s="35" t="s">
        <v>27</v>
      </c>
      <c r="R17" s="34" t="s">
        <v>23</v>
      </c>
      <c r="S17" s="34" t="s">
        <v>23</v>
      </c>
      <c r="T17" s="36">
        <f>55626*1.95583</f>
        <v>108794.99958</v>
      </c>
      <c r="U17" s="37">
        <f t="shared" si="0"/>
        <v>15000</v>
      </c>
      <c r="V17" s="38">
        <f t="shared" si="1"/>
        <v>0</v>
      </c>
      <c r="W17" s="38">
        <f t="shared" si="3"/>
        <v>0</v>
      </c>
      <c r="X17" s="39">
        <f t="shared" si="4"/>
        <v>15000</v>
      </c>
      <c r="Y17" s="41" t="s">
        <v>59</v>
      </c>
    </row>
    <row r="18" spans="1:25" s="5" customFormat="1" ht="30" customHeight="1" x14ac:dyDescent="0.25">
      <c r="A18" s="22">
        <v>10</v>
      </c>
      <c r="B18" s="23" t="s">
        <v>41</v>
      </c>
      <c r="C18" s="9">
        <v>16.100000000000001</v>
      </c>
      <c r="D18" s="44" t="str">
        <f t="shared" si="2"/>
        <v>C. Proizvodnja drva i proizvoda od drva i pluta, osim namještaja; proizvodnja predmeta od slame i pletarskih materijala</v>
      </c>
      <c r="E18" s="4" t="s">
        <v>10</v>
      </c>
      <c r="F18" s="22" t="s">
        <v>23</v>
      </c>
      <c r="G18" s="22" t="s">
        <v>23</v>
      </c>
      <c r="H18" s="22" t="s">
        <v>23</v>
      </c>
      <c r="I18" s="22" t="s">
        <v>23</v>
      </c>
      <c r="J18" s="22" t="s">
        <v>23</v>
      </c>
      <c r="K18" s="22" t="s">
        <v>23</v>
      </c>
      <c r="L18" s="34" t="s">
        <v>23</v>
      </c>
      <c r="M18" s="34" t="s">
        <v>23</v>
      </c>
      <c r="N18" s="34" t="s">
        <v>23</v>
      </c>
      <c r="O18" s="34" t="s">
        <v>23</v>
      </c>
      <c r="P18" s="35" t="s">
        <v>27</v>
      </c>
      <c r="Q18" s="35" t="s">
        <v>23</v>
      </c>
      <c r="R18" s="34" t="s">
        <v>23</v>
      </c>
      <c r="S18" s="34" t="s">
        <v>23</v>
      </c>
      <c r="T18" s="36">
        <f>6000+4644.72+2696.31+6715.85+7068</f>
        <v>27124.880000000001</v>
      </c>
      <c r="U18" s="37">
        <f t="shared" si="0"/>
        <v>13562.44</v>
      </c>
      <c r="V18" s="38">
        <f t="shared" si="1"/>
        <v>16000</v>
      </c>
      <c r="W18" s="38">
        <f t="shared" si="3"/>
        <v>17000</v>
      </c>
      <c r="X18" s="39">
        <f t="shared" si="4"/>
        <v>17000</v>
      </c>
      <c r="Y18" s="41" t="s">
        <v>59</v>
      </c>
    </row>
    <row r="19" spans="1:25" s="5" customFormat="1" ht="30" customHeight="1" x14ac:dyDescent="0.25">
      <c r="A19" s="22">
        <v>11</v>
      </c>
      <c r="B19" s="23" t="s">
        <v>42</v>
      </c>
      <c r="C19" s="9">
        <v>16.100000000000001</v>
      </c>
      <c r="D19" s="44" t="str">
        <f t="shared" si="2"/>
        <v>C. Proizvodnja drva i proizvoda od drva i pluta, osim namještaja; proizvodnja predmeta od slame i pletarskih materijala</v>
      </c>
      <c r="E19" s="4" t="s">
        <v>10</v>
      </c>
      <c r="F19" s="22" t="s">
        <v>23</v>
      </c>
      <c r="G19" s="22" t="s">
        <v>23</v>
      </c>
      <c r="H19" s="22" t="s">
        <v>23</v>
      </c>
      <c r="I19" s="22" t="s">
        <v>23</v>
      </c>
      <c r="J19" s="22" t="s">
        <v>23</v>
      </c>
      <c r="K19" s="22" t="s">
        <v>23</v>
      </c>
      <c r="L19" s="34" t="s">
        <v>23</v>
      </c>
      <c r="M19" s="34" t="s">
        <v>23</v>
      </c>
      <c r="N19" s="34" t="s">
        <v>23</v>
      </c>
      <c r="O19" s="34" t="s">
        <v>23</v>
      </c>
      <c r="P19" s="35" t="s">
        <v>27</v>
      </c>
      <c r="Q19" s="35" t="s">
        <v>27</v>
      </c>
      <c r="R19" s="34" t="s">
        <v>23</v>
      </c>
      <c r="S19" s="34" t="s">
        <v>23</v>
      </c>
      <c r="T19" s="36">
        <f>20000+3478.53</f>
        <v>23478.53</v>
      </c>
      <c r="U19" s="37">
        <f t="shared" ref="U19" si="5">IF(T19&gt;200000,0,IF(T19&lt;3000,0,IF(T19&lt;=30000,T19/2,IF(T19&gt;30000,15000))))</f>
        <v>11739.264999999999</v>
      </c>
      <c r="V19" s="38">
        <f t="shared" si="1"/>
        <v>16000</v>
      </c>
      <c r="W19" s="38">
        <f t="shared" ref="W19" si="6">IF(AND(P19="ne",Q19="ne"),0,IF(OR(P19="Da",Q19="Da"),IF(U19=0,0,IF(U19=15000,17000,IF(U19&lt;=10625,T19*80%,IF(U19&gt;10625,17000))))))</f>
        <v>0</v>
      </c>
      <c r="X19" s="39">
        <f t="shared" ref="X19" si="7">IF(W19&gt;V19,W19,IF(V19&gt;U19,V19,U19))</f>
        <v>16000</v>
      </c>
      <c r="Y19" s="41" t="s">
        <v>59</v>
      </c>
    </row>
    <row r="20" spans="1:25" s="5" customFormat="1" ht="30" customHeight="1" x14ac:dyDescent="0.25">
      <c r="A20" s="22">
        <v>12</v>
      </c>
      <c r="B20" s="23" t="s">
        <v>48</v>
      </c>
      <c r="C20" s="9">
        <v>15.12</v>
      </c>
      <c r="D20" s="44" t="str">
        <f t="shared" si="2"/>
        <v>C. Proizvodnja kože i srodnih proizvoda</v>
      </c>
      <c r="E20" s="4" t="s">
        <v>6</v>
      </c>
      <c r="F20" s="22" t="s">
        <v>23</v>
      </c>
      <c r="G20" s="22" t="s">
        <v>23</v>
      </c>
      <c r="H20" s="22" t="s">
        <v>23</v>
      </c>
      <c r="I20" s="22" t="s">
        <v>23</v>
      </c>
      <c r="J20" s="22" t="s">
        <v>23</v>
      </c>
      <c r="K20" s="22" t="s">
        <v>23</v>
      </c>
      <c r="L20" s="34" t="s">
        <v>23</v>
      </c>
      <c r="M20" s="34" t="s">
        <v>23</v>
      </c>
      <c r="N20" s="34" t="s">
        <v>23</v>
      </c>
      <c r="O20" s="34" t="s">
        <v>23</v>
      </c>
      <c r="P20" s="35" t="s">
        <v>27</v>
      </c>
      <c r="Q20" s="35" t="s">
        <v>23</v>
      </c>
      <c r="R20" s="34" t="s">
        <v>23</v>
      </c>
      <c r="S20" s="34" t="s">
        <v>23</v>
      </c>
      <c r="T20" s="36">
        <v>16850</v>
      </c>
      <c r="U20" s="37">
        <f t="shared" si="0"/>
        <v>8425</v>
      </c>
      <c r="V20" s="38">
        <f t="shared" si="1"/>
        <v>0</v>
      </c>
      <c r="W20" s="38">
        <f t="shared" si="3"/>
        <v>13480</v>
      </c>
      <c r="X20" s="39">
        <f t="shared" si="4"/>
        <v>13480</v>
      </c>
      <c r="Y20" s="41" t="s">
        <v>65</v>
      </c>
    </row>
    <row r="21" spans="1:25" s="5" customFormat="1" ht="30" customHeight="1" x14ac:dyDescent="0.25">
      <c r="A21" s="22">
        <v>13</v>
      </c>
      <c r="B21" s="23" t="s">
        <v>45</v>
      </c>
      <c r="C21" s="9">
        <v>16.100000000000001</v>
      </c>
      <c r="D21" s="44" t="str">
        <f t="shared" si="2"/>
        <v>C. Proizvodnja drva i proizvoda od drva i pluta, osim namještaja; proizvodnja predmeta od slame i pletarskih materijala</v>
      </c>
      <c r="E21" s="4" t="s">
        <v>7</v>
      </c>
      <c r="F21" s="22" t="s">
        <v>23</v>
      </c>
      <c r="G21" s="22" t="s">
        <v>23</v>
      </c>
      <c r="H21" s="22" t="s">
        <v>23</v>
      </c>
      <c r="I21" s="22" t="s">
        <v>23</v>
      </c>
      <c r="J21" s="22" t="s">
        <v>23</v>
      </c>
      <c r="K21" s="22" t="s">
        <v>23</v>
      </c>
      <c r="L21" s="34" t="s">
        <v>23</v>
      </c>
      <c r="M21" s="34" t="s">
        <v>23</v>
      </c>
      <c r="N21" s="34" t="s">
        <v>23</v>
      </c>
      <c r="O21" s="34" t="s">
        <v>23</v>
      </c>
      <c r="P21" s="35" t="s">
        <v>27</v>
      </c>
      <c r="Q21" s="35" t="s">
        <v>27</v>
      </c>
      <c r="R21" s="34" t="s">
        <v>23</v>
      </c>
      <c r="S21" s="34" t="s">
        <v>23</v>
      </c>
      <c r="T21" s="36">
        <f>65000*1.95583</f>
        <v>127128.95</v>
      </c>
      <c r="U21" s="37">
        <f t="shared" si="0"/>
        <v>15000</v>
      </c>
      <c r="V21" s="38">
        <f t="shared" si="1"/>
        <v>0</v>
      </c>
      <c r="W21" s="38">
        <f t="shared" si="3"/>
        <v>0</v>
      </c>
      <c r="X21" s="39">
        <f t="shared" si="4"/>
        <v>15000</v>
      </c>
      <c r="Y21" s="41" t="s">
        <v>59</v>
      </c>
    </row>
    <row r="22" spans="1:25" s="5" customFormat="1" ht="30" customHeight="1" x14ac:dyDescent="0.25">
      <c r="A22" s="22">
        <v>14</v>
      </c>
      <c r="B22" s="23" t="s">
        <v>50</v>
      </c>
      <c r="C22" s="9">
        <v>10.11</v>
      </c>
      <c r="D22" s="44" t="str">
        <f t="shared" si="2"/>
        <v>C. Proizvodnja prehrambenih proizvoda</v>
      </c>
      <c r="E22" s="4" t="s">
        <v>5</v>
      </c>
      <c r="F22" s="22" t="s">
        <v>23</v>
      </c>
      <c r="G22" s="22" t="s">
        <v>23</v>
      </c>
      <c r="H22" s="22" t="s">
        <v>23</v>
      </c>
      <c r="I22" s="22" t="s">
        <v>23</v>
      </c>
      <c r="J22" s="22" t="s">
        <v>23</v>
      </c>
      <c r="K22" s="22" t="s">
        <v>23</v>
      </c>
      <c r="L22" s="34" t="s">
        <v>23</v>
      </c>
      <c r="M22" s="34" t="s">
        <v>23</v>
      </c>
      <c r="N22" s="34" t="s">
        <v>23</v>
      </c>
      <c r="O22" s="34" t="s">
        <v>23</v>
      </c>
      <c r="P22" s="35" t="s">
        <v>27</v>
      </c>
      <c r="Q22" s="35" t="s">
        <v>27</v>
      </c>
      <c r="R22" s="34" t="s">
        <v>27</v>
      </c>
      <c r="S22" s="34" t="s">
        <v>23</v>
      </c>
      <c r="T22" s="36">
        <f>86000*1.95583</f>
        <v>168201.38</v>
      </c>
      <c r="U22" s="37">
        <f t="shared" si="0"/>
        <v>15000</v>
      </c>
      <c r="V22" s="38">
        <f t="shared" si="1"/>
        <v>0</v>
      </c>
      <c r="W22" s="38">
        <f t="shared" si="3"/>
        <v>0</v>
      </c>
      <c r="X22" s="39">
        <f t="shared" si="4"/>
        <v>15000</v>
      </c>
      <c r="Y22" s="41" t="s">
        <v>59</v>
      </c>
    </row>
    <row r="23" spans="1:25" s="5" customFormat="1" ht="30" customHeight="1" x14ac:dyDescent="0.25">
      <c r="A23" s="22">
        <v>15</v>
      </c>
      <c r="B23" s="23" t="s">
        <v>49</v>
      </c>
      <c r="C23" s="9">
        <v>16.23</v>
      </c>
      <c r="D23" s="44" t="str">
        <f t="shared" si="2"/>
        <v>C. Proizvodnja drva i proizvoda od drva i pluta, osim namještaja; proizvodnja predmeta od slame i pletarskih materijala</v>
      </c>
      <c r="E23" s="4" t="s">
        <v>5</v>
      </c>
      <c r="F23" s="22" t="s">
        <v>23</v>
      </c>
      <c r="G23" s="22" t="s">
        <v>23</v>
      </c>
      <c r="H23" s="22" t="s">
        <v>23</v>
      </c>
      <c r="I23" s="22" t="s">
        <v>23</v>
      </c>
      <c r="J23" s="22" t="s">
        <v>23</v>
      </c>
      <c r="K23" s="22" t="s">
        <v>23</v>
      </c>
      <c r="L23" s="34" t="s">
        <v>23</v>
      </c>
      <c r="M23" s="34" t="s">
        <v>23</v>
      </c>
      <c r="N23" s="34" t="s">
        <v>23</v>
      </c>
      <c r="O23" s="34" t="s">
        <v>23</v>
      </c>
      <c r="P23" s="35" t="s">
        <v>27</v>
      </c>
      <c r="Q23" s="35" t="s">
        <v>23</v>
      </c>
      <c r="R23" s="34" t="s">
        <v>23</v>
      </c>
      <c r="S23" s="34" t="s">
        <v>23</v>
      </c>
      <c r="T23" s="36">
        <f>17500+67000</f>
        <v>84500</v>
      </c>
      <c r="U23" s="37">
        <f t="shared" si="0"/>
        <v>15000</v>
      </c>
      <c r="V23" s="38">
        <f t="shared" si="1"/>
        <v>0</v>
      </c>
      <c r="W23" s="38">
        <f t="shared" si="3"/>
        <v>17000</v>
      </c>
      <c r="X23" s="39">
        <f t="shared" si="4"/>
        <v>17000</v>
      </c>
      <c r="Y23" s="41" t="s">
        <v>59</v>
      </c>
    </row>
    <row r="24" spans="1:25" x14ac:dyDescent="0.25">
      <c r="X24" s="43">
        <f>SUM(X9:X23)</f>
        <v>207092.26500000001</v>
      </c>
    </row>
    <row r="25" spans="1:25" x14ac:dyDescent="0.25">
      <c r="L25" s="28"/>
      <c r="M25" s="28"/>
      <c r="N25" s="28"/>
      <c r="O25" s="28"/>
      <c r="P25" s="31"/>
      <c r="Q25" s="31"/>
      <c r="R25" s="28"/>
      <c r="S25" s="28"/>
      <c r="T25" s="27"/>
      <c r="V25" s="28"/>
      <c r="W25" s="28"/>
      <c r="X25" s="43"/>
    </row>
    <row r="26" spans="1:25" x14ac:dyDescent="0.25">
      <c r="A26" s="20" t="s">
        <v>68</v>
      </c>
    </row>
    <row r="28" spans="1:25" s="5" customFormat="1" ht="30" customHeight="1" x14ac:dyDescent="0.25">
      <c r="A28" s="22">
        <v>1</v>
      </c>
      <c r="B28" s="23" t="s">
        <v>32</v>
      </c>
      <c r="C28" s="9">
        <v>16.100000000000001</v>
      </c>
      <c r="D28" s="44" t="str">
        <f t="shared" ref="D28:D33" si="8">IF(C28&gt;17,"Šifra nije u Programu",IF(C28&gt;16,"C. Proizvodnja drva i proizvoda od drva i pluta, osim namještaja; proizvodnja predmeta od slame i pletarskih materijala",IF(C28&gt;15,"C. Proizvodnja kože i srodnih proizvoda",IF(C28&gt;14,"C. Proizvodnja odjeće",IF(C28&gt;13,"Šifra nije u Programu",IF(C28&gt;12,"Šifra nije u Programu",IF(C28&gt;11,"C. Proizvodnja pića",IF(C28&gt;10,"C. Proizvodnja prehrambenih proizvoda",IF(C28&lt;10,"Šifra nije u Programu")))))))))</f>
        <v>C. Proizvodnja drva i proizvoda od drva i pluta, osim namještaja; proizvodnja predmeta od slame i pletarskih materijala</v>
      </c>
      <c r="E28" s="4" t="s">
        <v>8</v>
      </c>
      <c r="F28" s="22" t="s">
        <v>23</v>
      </c>
      <c r="G28" s="22" t="s">
        <v>23</v>
      </c>
      <c r="H28" s="22" t="s">
        <v>23</v>
      </c>
      <c r="I28" s="22" t="s">
        <v>23</v>
      </c>
      <c r="J28" s="22" t="s">
        <v>23</v>
      </c>
      <c r="K28" s="22" t="s">
        <v>23</v>
      </c>
      <c r="L28" s="34" t="s">
        <v>23</v>
      </c>
      <c r="M28" s="34" t="s">
        <v>23</v>
      </c>
      <c r="N28" s="34" t="s">
        <v>23</v>
      </c>
      <c r="O28" s="34" t="s">
        <v>23</v>
      </c>
      <c r="P28" s="35" t="s">
        <v>27</v>
      </c>
      <c r="Q28" s="35" t="s">
        <v>27</v>
      </c>
      <c r="R28" s="42" t="s">
        <v>27</v>
      </c>
      <c r="S28" s="34"/>
      <c r="T28" s="36"/>
      <c r="U28" s="37">
        <f t="shared" ref="U28:U33" si="9">IF(T28&gt;200000,0,IF(T28&lt;3000,0,IF(T28&lt;=30000,T28/2,IF(T28&gt;30000,15000))))</f>
        <v>0</v>
      </c>
      <c r="V28" s="38">
        <f t="shared" ref="V28:V33" si="10">IF(OR(E28="Drvar",E28="Glamoč",E28="Bosansko Grahovo"),IF(U28=0,0,IF(U28=15000,16000,IF(U28&lt;=11428.57,T28*70%,IF(U28&gt;11428.57,16000)))),IF(OR(E28="Livno",E28="Kupres",E28="Tomislavgrad"),IF(U28&gt;0,0,0)))</f>
        <v>0</v>
      </c>
      <c r="W28" s="38">
        <f t="shared" ref="W28:W33" si="11">IF(AND(P28="ne",Q28="ne"),0,IF(OR(P28="Da",Q28="Da"),IF(U28=0,0,IF(U28=15000,17000,IF(U28&lt;=10625,T28*80%,IF(U28&gt;10625,17000))))))</f>
        <v>0</v>
      </c>
      <c r="X28" s="39">
        <f t="shared" ref="X28:X33" si="12">IF(W28&gt;V28,W28,IF(V28&gt;U28,V28,U28))</f>
        <v>0</v>
      </c>
      <c r="Y28" s="40" t="s">
        <v>74</v>
      </c>
    </row>
    <row r="29" spans="1:25" s="5" customFormat="1" ht="30" customHeight="1" x14ac:dyDescent="0.25">
      <c r="A29" s="22">
        <v>2</v>
      </c>
      <c r="B29" s="23" t="s">
        <v>39</v>
      </c>
      <c r="C29" s="9">
        <v>10.32</v>
      </c>
      <c r="D29" s="44" t="str">
        <f t="shared" si="8"/>
        <v>C. Proizvodnja prehrambenih proizvoda</v>
      </c>
      <c r="E29" s="4" t="s">
        <v>9</v>
      </c>
      <c r="F29" s="22" t="s">
        <v>23</v>
      </c>
      <c r="G29" s="22" t="s">
        <v>23</v>
      </c>
      <c r="H29" s="22" t="s">
        <v>23</v>
      </c>
      <c r="I29" s="22" t="s">
        <v>23</v>
      </c>
      <c r="J29" s="22" t="s">
        <v>23</v>
      </c>
      <c r="K29" s="22" t="s">
        <v>23</v>
      </c>
      <c r="L29" s="34" t="s">
        <v>23</v>
      </c>
      <c r="M29" s="34" t="s">
        <v>23</v>
      </c>
      <c r="N29" s="34" t="s">
        <v>27</v>
      </c>
      <c r="O29" s="34" t="s">
        <v>23</v>
      </c>
      <c r="P29" s="35" t="s">
        <v>27</v>
      </c>
      <c r="Q29" s="35" t="s">
        <v>27</v>
      </c>
      <c r="R29" s="34"/>
      <c r="S29" s="34"/>
      <c r="T29" s="36"/>
      <c r="U29" s="37">
        <f t="shared" si="9"/>
        <v>0</v>
      </c>
      <c r="V29" s="38">
        <f t="shared" si="10"/>
        <v>0</v>
      </c>
      <c r="W29" s="38">
        <f t="shared" si="11"/>
        <v>0</v>
      </c>
      <c r="X29" s="39">
        <f t="shared" si="12"/>
        <v>0</v>
      </c>
      <c r="Y29" s="41" t="s">
        <v>67</v>
      </c>
    </row>
    <row r="30" spans="1:25" s="5" customFormat="1" ht="30" customHeight="1" x14ac:dyDescent="0.25">
      <c r="A30" s="22">
        <v>3</v>
      </c>
      <c r="B30" s="23" t="s">
        <v>43</v>
      </c>
      <c r="C30" s="9">
        <v>16.100000000000001</v>
      </c>
      <c r="D30" s="44" t="str">
        <f t="shared" si="8"/>
        <v>C. Proizvodnja drva i proizvoda od drva i pluta, osim namještaja; proizvodnja predmeta od slame i pletarskih materijala</v>
      </c>
      <c r="E30" s="4" t="s">
        <v>9</v>
      </c>
      <c r="F30" s="22" t="s">
        <v>23</v>
      </c>
      <c r="G30" s="22" t="s">
        <v>23</v>
      </c>
      <c r="H30" s="22" t="s">
        <v>23</v>
      </c>
      <c r="I30" s="22" t="s">
        <v>23</v>
      </c>
      <c r="J30" s="22" t="s">
        <v>23</v>
      </c>
      <c r="K30" s="22" t="s">
        <v>23</v>
      </c>
      <c r="L30" s="34" t="s">
        <v>23</v>
      </c>
      <c r="M30" s="34" t="s">
        <v>23</v>
      </c>
      <c r="N30" s="34" t="s">
        <v>23</v>
      </c>
      <c r="O30" s="34" t="s">
        <v>23</v>
      </c>
      <c r="P30" s="35" t="s">
        <v>27</v>
      </c>
      <c r="Q30" s="35" t="s">
        <v>23</v>
      </c>
      <c r="R30" s="34" t="s">
        <v>27</v>
      </c>
      <c r="S30" s="34" t="s">
        <v>23</v>
      </c>
      <c r="T30" s="36"/>
      <c r="U30" s="37">
        <f t="shared" si="9"/>
        <v>0</v>
      </c>
      <c r="V30" s="38">
        <f t="shared" si="10"/>
        <v>0</v>
      </c>
      <c r="W30" s="38">
        <f t="shared" si="11"/>
        <v>0</v>
      </c>
      <c r="X30" s="39">
        <f t="shared" si="12"/>
        <v>0</v>
      </c>
      <c r="Y30" s="41" t="s">
        <v>71</v>
      </c>
    </row>
    <row r="31" spans="1:25" s="5" customFormat="1" ht="30" customHeight="1" x14ac:dyDescent="0.25">
      <c r="A31" s="22">
        <v>4</v>
      </c>
      <c r="B31" s="23" t="s">
        <v>44</v>
      </c>
      <c r="C31" s="9">
        <v>16.100000000000001</v>
      </c>
      <c r="D31" s="44" t="str">
        <f t="shared" si="8"/>
        <v>C. Proizvodnja drva i proizvoda od drva i pluta, osim namještaja; proizvodnja predmeta od slame i pletarskih materijala</v>
      </c>
      <c r="E31" s="4" t="s">
        <v>6</v>
      </c>
      <c r="F31" s="22" t="s">
        <v>23</v>
      </c>
      <c r="G31" s="22" t="s">
        <v>23</v>
      </c>
      <c r="H31" s="22" t="s">
        <v>23</v>
      </c>
      <c r="I31" s="22" t="s">
        <v>23</v>
      </c>
      <c r="J31" s="22" t="s">
        <v>23</v>
      </c>
      <c r="K31" s="22" t="s">
        <v>23</v>
      </c>
      <c r="L31" s="34" t="s">
        <v>23</v>
      </c>
      <c r="M31" s="34" t="s">
        <v>23</v>
      </c>
      <c r="N31" s="34" t="s">
        <v>23</v>
      </c>
      <c r="O31" s="34" t="s">
        <v>23</v>
      </c>
      <c r="P31" s="35" t="s">
        <v>27</v>
      </c>
      <c r="Q31" s="35" t="s">
        <v>23</v>
      </c>
      <c r="R31" s="34" t="s">
        <v>27</v>
      </c>
      <c r="S31" s="34" t="s">
        <v>23</v>
      </c>
      <c r="T31" s="36"/>
      <c r="U31" s="37">
        <f t="shared" si="9"/>
        <v>0</v>
      </c>
      <c r="V31" s="38">
        <f t="shared" si="10"/>
        <v>0</v>
      </c>
      <c r="W31" s="38">
        <f t="shared" si="11"/>
        <v>0</v>
      </c>
      <c r="X31" s="39">
        <f t="shared" si="12"/>
        <v>0</v>
      </c>
      <c r="Y31" s="41" t="s">
        <v>72</v>
      </c>
    </row>
    <row r="32" spans="1:25" s="5" customFormat="1" ht="30" customHeight="1" x14ac:dyDescent="0.25">
      <c r="A32" s="22">
        <v>5</v>
      </c>
      <c r="B32" s="23" t="s">
        <v>47</v>
      </c>
      <c r="C32" s="9">
        <v>16.100000000000001</v>
      </c>
      <c r="D32" s="44" t="str">
        <f t="shared" si="8"/>
        <v>C. Proizvodnja drva i proizvoda od drva i pluta, osim namještaja; proizvodnja predmeta od slame i pletarskih materijala</v>
      </c>
      <c r="E32" s="4" t="s">
        <v>6</v>
      </c>
      <c r="F32" s="22" t="s">
        <v>23</v>
      </c>
      <c r="G32" s="22" t="s">
        <v>23</v>
      </c>
      <c r="H32" s="22" t="s">
        <v>23</v>
      </c>
      <c r="I32" s="22" t="s">
        <v>23</v>
      </c>
      <c r="J32" s="22" t="s">
        <v>23</v>
      </c>
      <c r="K32" s="22" t="s">
        <v>23</v>
      </c>
      <c r="L32" s="34" t="s">
        <v>23</v>
      </c>
      <c r="M32" s="34" t="s">
        <v>23</v>
      </c>
      <c r="N32" s="34" t="s">
        <v>23</v>
      </c>
      <c r="O32" s="34" t="s">
        <v>23</v>
      </c>
      <c r="P32" s="35" t="s">
        <v>27</v>
      </c>
      <c r="Q32" s="35" t="s">
        <v>23</v>
      </c>
      <c r="R32" s="34" t="s">
        <v>27</v>
      </c>
      <c r="S32" s="34" t="s">
        <v>23</v>
      </c>
      <c r="T32" s="36"/>
      <c r="U32" s="37">
        <f t="shared" si="9"/>
        <v>0</v>
      </c>
      <c r="V32" s="38">
        <f t="shared" si="10"/>
        <v>0</v>
      </c>
      <c r="W32" s="38">
        <f t="shared" si="11"/>
        <v>0</v>
      </c>
      <c r="X32" s="39">
        <f t="shared" si="12"/>
        <v>0</v>
      </c>
      <c r="Y32" s="41" t="s">
        <v>72</v>
      </c>
    </row>
    <row r="33" spans="1:25" s="5" customFormat="1" ht="30" customHeight="1" x14ac:dyDescent="0.25">
      <c r="A33" s="22">
        <v>6</v>
      </c>
      <c r="B33" s="23" t="s">
        <v>51</v>
      </c>
      <c r="C33" s="9">
        <v>16.100000000000001</v>
      </c>
      <c r="D33" s="44" t="str">
        <f t="shared" si="8"/>
        <v>C. Proizvodnja drva i proizvoda od drva i pluta, osim namještaja; proizvodnja predmeta od slame i pletarskih materijala</v>
      </c>
      <c r="E33" s="4" t="s">
        <v>8</v>
      </c>
      <c r="F33" s="22" t="s">
        <v>23</v>
      </c>
      <c r="G33" s="22" t="s">
        <v>27</v>
      </c>
      <c r="H33" s="22" t="s">
        <v>27</v>
      </c>
      <c r="I33" s="22" t="s">
        <v>23</v>
      </c>
      <c r="J33" s="22" t="s">
        <v>23</v>
      </c>
      <c r="K33" s="22" t="s">
        <v>23</v>
      </c>
      <c r="L33" s="34" t="s">
        <v>23</v>
      </c>
      <c r="M33" s="34" t="s">
        <v>23</v>
      </c>
      <c r="N33" s="34" t="s">
        <v>23</v>
      </c>
      <c r="O33" s="34" t="s">
        <v>23</v>
      </c>
      <c r="P33" s="35" t="s">
        <v>27</v>
      </c>
      <c r="Q33" s="35" t="s">
        <v>27</v>
      </c>
      <c r="R33" s="34" t="s">
        <v>23</v>
      </c>
      <c r="S33" s="34" t="s">
        <v>23</v>
      </c>
      <c r="T33" s="36"/>
      <c r="U33" s="37">
        <f t="shared" si="9"/>
        <v>0</v>
      </c>
      <c r="V33" s="38">
        <f t="shared" si="10"/>
        <v>0</v>
      </c>
      <c r="W33" s="38">
        <f t="shared" si="11"/>
        <v>0</v>
      </c>
      <c r="X33" s="39">
        <f t="shared" si="12"/>
        <v>0</v>
      </c>
      <c r="Y33" s="41" t="s">
        <v>66</v>
      </c>
    </row>
    <row r="34" spans="1:25" s="5" customFormat="1" ht="30" customHeight="1" x14ac:dyDescent="0.25">
      <c r="A34" s="22">
        <v>7</v>
      </c>
      <c r="B34" s="23" t="s">
        <v>57</v>
      </c>
      <c r="C34" s="9"/>
      <c r="D34" s="44"/>
      <c r="E34" s="4" t="s">
        <v>10</v>
      </c>
      <c r="F34" s="22"/>
      <c r="G34" s="22"/>
      <c r="H34" s="22"/>
      <c r="I34" s="22"/>
      <c r="J34" s="22"/>
      <c r="K34" s="22"/>
      <c r="L34" s="34"/>
      <c r="M34" s="34"/>
      <c r="N34" s="34"/>
      <c r="O34" s="34"/>
      <c r="P34" s="35"/>
      <c r="Q34" s="35"/>
      <c r="R34" s="34"/>
      <c r="S34" s="34"/>
      <c r="T34" s="36"/>
      <c r="U34" s="37"/>
      <c r="V34" s="38"/>
      <c r="W34" s="38"/>
      <c r="X34" s="39"/>
      <c r="Y34" s="40" t="s">
        <v>69</v>
      </c>
    </row>
  </sheetData>
  <sheetProtection algorithmName="SHA-512" hashValue="jF3y6xwo7kuSGZuSNVvnh+Xm0ff9gtREjpMtKZcmWkX+8tg8vcWiBdl0lrurmZoY6Ob9hnKVWbs38N7xHmG1wg==" saltValue="ljxVIuD8b+2O5dje1mg+Jw==" spinCount="100000" sheet="1" objects="1" scenarios="1"/>
  <mergeCells count="26">
    <mergeCell ref="Y7:Y8"/>
    <mergeCell ref="J7:J8"/>
    <mergeCell ref="X7:X8"/>
    <mergeCell ref="B6:E6"/>
    <mergeCell ref="L7:L8"/>
    <mergeCell ref="N7:N8"/>
    <mergeCell ref="E7:E8"/>
    <mergeCell ref="U7:U8"/>
    <mergeCell ref="T7:T8"/>
    <mergeCell ref="F7:F8"/>
    <mergeCell ref="O7:O8"/>
    <mergeCell ref="S7:S8"/>
    <mergeCell ref="G7:G8"/>
    <mergeCell ref="H7:H8"/>
    <mergeCell ref="I7:I8"/>
    <mergeCell ref="V7:V8"/>
    <mergeCell ref="W7:W8"/>
    <mergeCell ref="A7:A8"/>
    <mergeCell ref="B7:B8"/>
    <mergeCell ref="C7:C8"/>
    <mergeCell ref="D7:D8"/>
    <mergeCell ref="K7:K8"/>
    <mergeCell ref="P7:P8"/>
    <mergeCell ref="R7:R8"/>
    <mergeCell ref="M7:M8"/>
    <mergeCell ref="Q7:Q8"/>
  </mergeCells>
  <conditionalFormatting sqref="P25:Q25 P35:Q1048576 P1:Q23 P27:Q33">
    <cfRule type="containsText" dxfId="13" priority="24" operator="containsText" text="Da">
      <formula>NOT(ISERROR(SEARCH("Da",P1)))</formula>
    </cfRule>
  </conditionalFormatting>
  <conditionalFormatting sqref="V25 V35:V1048576 V1:V23 V27:V33">
    <cfRule type="containsText" dxfId="12" priority="21" operator="containsText" text="0,00">
      <formula>NOT(ISERROR(SEARCH("0,00",V1)))</formula>
    </cfRule>
    <cfRule type="containsText" dxfId="11" priority="23" operator="containsText" text="16">
      <formula>NOT(ISERROR(SEARCH("16",V1)))</formula>
    </cfRule>
  </conditionalFormatting>
  <conditionalFormatting sqref="W25 W35:W1048576 W1:W23 W27:W33">
    <cfRule type="containsText" dxfId="10" priority="22" operator="containsText" text="17">
      <formula>NOT(ISERROR(SEARCH("17",W1)))</formula>
    </cfRule>
  </conditionalFormatting>
  <conditionalFormatting sqref="E25 E35:E1048576 E1:E23 E27:E33">
    <cfRule type="containsText" dxfId="9" priority="15" operator="containsText" text="Bosansko Grahovo">
      <formula>NOT(ISERROR(SEARCH("Bosansko Grahovo",E1)))</formula>
    </cfRule>
    <cfRule type="containsText" dxfId="8" priority="16" operator="containsText" text="Glamoč">
      <formula>NOT(ISERROR(SEARCH("Glamoč",E1)))</formula>
    </cfRule>
    <cfRule type="containsText" dxfId="7" priority="17" operator="containsText" text="Drvar">
      <formula>NOT(ISERROR(SEARCH("Drvar",E1)))</formula>
    </cfRule>
  </conditionalFormatting>
  <conditionalFormatting sqref="P34:Q34">
    <cfRule type="containsText" dxfId="6" priority="14" operator="containsText" text="Da">
      <formula>NOT(ISERROR(SEARCH("Da",P34)))</formula>
    </cfRule>
  </conditionalFormatting>
  <conditionalFormatting sqref="V34">
    <cfRule type="containsText" dxfId="5" priority="11" operator="containsText" text="0,00">
      <formula>NOT(ISERROR(SEARCH("0,00",V34)))</formula>
    </cfRule>
    <cfRule type="containsText" dxfId="4" priority="13" operator="containsText" text="16">
      <formula>NOT(ISERROR(SEARCH("16",V34)))</formula>
    </cfRule>
  </conditionalFormatting>
  <conditionalFormatting sqref="W34">
    <cfRule type="containsText" dxfId="3" priority="12" operator="containsText" text="17">
      <formula>NOT(ISERROR(SEARCH("17",W34)))</formula>
    </cfRule>
  </conditionalFormatting>
  <conditionalFormatting sqref="E34">
    <cfRule type="containsText" dxfId="2" priority="8" operator="containsText" text="Bosansko Grahovo">
      <formula>NOT(ISERROR(SEARCH("Bosansko Grahovo",E34)))</formula>
    </cfRule>
    <cfRule type="containsText" dxfId="1" priority="9" operator="containsText" text="Glamoč">
      <formula>NOT(ISERROR(SEARCH("Glamoč",E34)))</formula>
    </cfRule>
    <cfRule type="containsText" dxfId="0" priority="10" operator="containsText" text="Drvar">
      <formula>NOT(ISERROR(SEARCH("Drvar",E34)))</formula>
    </cfRule>
  </conditionalFormatting>
  <pageMargins left="0.19685039370078741" right="0.19685039370078741" top="0.35433070866141736" bottom="0.35433070866141736" header="0.31496062992125984" footer="0.31496062992125984"/>
  <pageSetup paperSize="9" scale="6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Sjedište!$A$1:$A$6</xm:f>
          </x14:formula1>
          <xm:sqref>E9:E23 E28:E34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9" sqref="C9"/>
    </sheetView>
  </sheetViews>
  <sheetFormatPr defaultRowHeight="15" x14ac:dyDescent="0.25"/>
  <sheetData>
    <row r="1" spans="1:1" x14ac:dyDescent="0.25">
      <c r="A1" s="10" t="s">
        <v>11</v>
      </c>
    </row>
    <row r="2" spans="1:1" x14ac:dyDescent="0.25">
      <c r="A2" s="10" t="s">
        <v>12</v>
      </c>
    </row>
    <row r="3" spans="1:1" x14ac:dyDescent="0.25">
      <c r="A3" s="10" t="s">
        <v>13</v>
      </c>
    </row>
    <row r="4" spans="1:1" x14ac:dyDescent="0.25">
      <c r="A4" s="10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3" sqref="D13"/>
    </sheetView>
  </sheetViews>
  <sheetFormatPr defaultRowHeight="15" x14ac:dyDescent="0.25"/>
  <sheetData>
    <row r="1" spans="1:1" x14ac:dyDescent="0.25">
      <c r="A1" t="s">
        <v>5</v>
      </c>
    </row>
    <row r="2" spans="1:1" x14ac:dyDescent="0.25">
      <c r="A2" t="s">
        <v>6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6" spans="1:1" x14ac:dyDescent="0.25">
      <c r="A6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35"/>
  <sheetViews>
    <sheetView workbookViewId="0">
      <selection activeCell="C31" sqref="C31"/>
    </sheetView>
  </sheetViews>
  <sheetFormatPr defaultRowHeight="15" x14ac:dyDescent="0.25"/>
  <cols>
    <col min="1" max="1" width="10.5703125" customWidth="1"/>
    <col min="2" max="2" width="16.140625" style="6" customWidth="1"/>
    <col min="3" max="3" width="16.140625" customWidth="1"/>
    <col min="4" max="4" width="16.140625" style="6" customWidth="1"/>
    <col min="5" max="5" width="19.140625" customWidth="1"/>
    <col min="6" max="6" width="26.7109375" customWidth="1"/>
  </cols>
  <sheetData>
    <row r="5" spans="1:6" x14ac:dyDescent="0.25">
      <c r="A5" s="6"/>
      <c r="B5" s="15">
        <v>30000</v>
      </c>
      <c r="C5" s="16">
        <v>0.5</v>
      </c>
      <c r="D5" s="15">
        <f>B5*C5</f>
        <v>15000</v>
      </c>
    </row>
    <row r="6" spans="1:6" x14ac:dyDescent="0.25">
      <c r="A6" s="6"/>
      <c r="B6" s="15">
        <v>30000</v>
      </c>
      <c r="C6" s="16">
        <v>0.7</v>
      </c>
      <c r="D6" s="15">
        <f t="shared" ref="D6:D7" si="0">B6*C6</f>
        <v>21000</v>
      </c>
    </row>
    <row r="7" spans="1:6" x14ac:dyDescent="0.25">
      <c r="A7" s="6"/>
      <c r="B7" s="15">
        <v>30000</v>
      </c>
      <c r="C7" s="16">
        <v>0.8</v>
      </c>
      <c r="D7" s="15">
        <f t="shared" si="0"/>
        <v>24000</v>
      </c>
    </row>
    <row r="8" spans="1:6" x14ac:dyDescent="0.25">
      <c r="A8" s="6"/>
      <c r="B8" s="17"/>
      <c r="C8" s="18"/>
      <c r="D8" s="17"/>
    </row>
    <row r="9" spans="1:6" x14ac:dyDescent="0.25">
      <c r="A9" s="6"/>
      <c r="B9" s="15">
        <v>23000</v>
      </c>
      <c r="C9" s="16">
        <v>0.5</v>
      </c>
      <c r="D9" s="15">
        <f>B9*C9</f>
        <v>11500</v>
      </c>
      <c r="F9" s="6"/>
    </row>
    <row r="10" spans="1:6" x14ac:dyDescent="0.25">
      <c r="A10" s="6"/>
      <c r="B10" s="15">
        <v>23000</v>
      </c>
      <c r="C10" s="16">
        <v>0.7</v>
      </c>
      <c r="D10" s="15">
        <f>B10*C10</f>
        <v>16099.999999999998</v>
      </c>
      <c r="F10" s="6"/>
    </row>
    <row r="11" spans="1:6" x14ac:dyDescent="0.25">
      <c r="A11" s="6"/>
      <c r="B11" s="15">
        <v>22000</v>
      </c>
      <c r="C11" s="16">
        <v>0.8</v>
      </c>
      <c r="D11" s="15">
        <f>B11*C11</f>
        <v>17600</v>
      </c>
      <c r="F11" s="6"/>
    </row>
    <row r="12" spans="1:6" x14ac:dyDescent="0.25">
      <c r="A12" s="6"/>
      <c r="B12" s="13"/>
      <c r="C12" s="14"/>
      <c r="D12" s="13"/>
    </row>
    <row r="13" spans="1:6" x14ac:dyDescent="0.25">
      <c r="A13" s="6"/>
      <c r="B13" s="15">
        <v>22857.14</v>
      </c>
      <c r="C13" s="16">
        <v>0.5</v>
      </c>
      <c r="D13" s="15">
        <f>B13*C13</f>
        <v>11428.57</v>
      </c>
      <c r="E13" s="6"/>
      <c r="F13" s="6"/>
    </row>
    <row r="14" spans="1:6" x14ac:dyDescent="0.25">
      <c r="A14" s="6"/>
      <c r="B14" s="15">
        <v>22857.14</v>
      </c>
      <c r="C14" s="16">
        <v>0.7</v>
      </c>
      <c r="D14" s="15">
        <f>B14*C14</f>
        <v>15999.997999999998</v>
      </c>
      <c r="E14" s="6"/>
      <c r="F14" s="6"/>
    </row>
    <row r="15" spans="1:6" x14ac:dyDescent="0.25">
      <c r="A15" s="6"/>
      <c r="B15" s="15">
        <v>22857.14</v>
      </c>
      <c r="C15" s="16">
        <v>0.8</v>
      </c>
      <c r="D15" s="15">
        <f>B15*C15</f>
        <v>18285.712</v>
      </c>
      <c r="E15" s="6"/>
      <c r="F15" s="6"/>
    </row>
    <row r="16" spans="1:6" x14ac:dyDescent="0.25">
      <c r="A16" s="6"/>
      <c r="B16" s="17"/>
      <c r="C16" s="18"/>
      <c r="D16" s="17"/>
      <c r="E16" s="6"/>
      <c r="F16" s="6"/>
    </row>
    <row r="17" spans="1:6" x14ac:dyDescent="0.25">
      <c r="A17" s="6"/>
      <c r="B17" s="15">
        <v>22000</v>
      </c>
      <c r="C17" s="16">
        <v>0.5</v>
      </c>
      <c r="D17" s="15">
        <f>B17*C17</f>
        <v>11000</v>
      </c>
      <c r="F17" s="6"/>
    </row>
    <row r="18" spans="1:6" x14ac:dyDescent="0.25">
      <c r="A18" s="6"/>
      <c r="B18" s="15">
        <v>22000</v>
      </c>
      <c r="C18" s="16">
        <v>0.7</v>
      </c>
      <c r="D18" s="15">
        <f>B18*C18</f>
        <v>15399.999999999998</v>
      </c>
      <c r="F18" s="6"/>
    </row>
    <row r="19" spans="1:6" x14ac:dyDescent="0.25">
      <c r="A19" s="6"/>
      <c r="B19" s="15">
        <v>22000</v>
      </c>
      <c r="C19" s="16">
        <v>0.8</v>
      </c>
      <c r="D19" s="15">
        <f>B19*C19</f>
        <v>17600</v>
      </c>
      <c r="F19" s="6"/>
    </row>
    <row r="20" spans="1:6" x14ac:dyDescent="0.25">
      <c r="A20" s="6"/>
      <c r="C20" s="12"/>
      <c r="E20" s="6"/>
      <c r="F20" s="6"/>
    </row>
    <row r="21" spans="1:6" x14ac:dyDescent="0.25">
      <c r="A21" s="6"/>
      <c r="B21" s="15">
        <v>21250</v>
      </c>
      <c r="C21" s="16">
        <v>0.5</v>
      </c>
      <c r="D21" s="15">
        <f>B21*C21</f>
        <v>10625</v>
      </c>
      <c r="F21" s="6"/>
    </row>
    <row r="22" spans="1:6" x14ac:dyDescent="0.25">
      <c r="A22" s="6"/>
      <c r="B22" s="15">
        <v>21250</v>
      </c>
      <c r="C22" s="16">
        <v>0.7</v>
      </c>
      <c r="D22" s="15">
        <f>B22*C22</f>
        <v>14874.999999999998</v>
      </c>
      <c r="F22" s="6"/>
    </row>
    <row r="23" spans="1:6" x14ac:dyDescent="0.25">
      <c r="A23" s="6"/>
      <c r="B23" s="15">
        <v>21250</v>
      </c>
      <c r="C23" s="16">
        <v>0.8</v>
      </c>
      <c r="D23" s="15">
        <f>B23*C23</f>
        <v>17000</v>
      </c>
      <c r="F23" s="6"/>
    </row>
    <row r="24" spans="1:6" x14ac:dyDescent="0.25">
      <c r="A24" s="6"/>
      <c r="F24" s="6"/>
    </row>
    <row r="25" spans="1:6" x14ac:dyDescent="0.25">
      <c r="A25" s="6"/>
      <c r="F25" s="6"/>
    </row>
    <row r="29" spans="1:6" x14ac:dyDescent="0.25">
      <c r="A29" s="6"/>
      <c r="F29" s="6"/>
    </row>
    <row r="30" spans="1:6" x14ac:dyDescent="0.25">
      <c r="A30" s="6"/>
      <c r="F30" s="6"/>
    </row>
    <row r="34" spans="1:1" x14ac:dyDescent="0.25">
      <c r="A34" s="6"/>
    </row>
    <row r="35" spans="1:1" x14ac:dyDescent="0.25">
      <c r="A35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5</vt:i4>
      </vt:variant>
      <vt:variant>
        <vt:lpstr>Imenovani rasponi</vt:lpstr>
      </vt:variant>
      <vt:variant>
        <vt:i4>3</vt:i4>
      </vt:variant>
    </vt:vector>
  </HeadingPairs>
  <TitlesOfParts>
    <vt:vector size="8" baseType="lpstr">
      <vt:lpstr>prijave</vt:lpstr>
      <vt:lpstr>List1</vt:lpstr>
      <vt:lpstr>Banka</vt:lpstr>
      <vt:lpstr>Sjedište</vt:lpstr>
      <vt:lpstr>List1 (2)</vt:lpstr>
      <vt:lpstr>prijave!Ispis_naslova</vt:lpstr>
      <vt:lpstr>prijave!Podrucje_ispisa</vt:lpstr>
      <vt:lpstr>Sjedište!Sjedište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2024-12-18T18:17:18Z</cp:lastPrinted>
  <dcterms:created xsi:type="dcterms:W3CDTF">2021-06-29T07:30:06Z</dcterms:created>
  <dcterms:modified xsi:type="dcterms:W3CDTF">2024-12-18T18:43:02Z</dcterms:modified>
</cp:coreProperties>
</file>